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race.mcgill\Downloads\"/>
    </mc:Choice>
  </mc:AlternateContent>
  <xr:revisionPtr revIDLastSave="0" documentId="8_{37CB4A50-0D9E-436D-9D03-A851023E2B6B}" xr6:coauthVersionLast="47" xr6:coauthVersionMax="47" xr10:uidLastSave="{00000000-0000-0000-0000-000000000000}"/>
  <workbookProtection workbookAlgorithmName="SHA-512" workbookHashValue="3dUvbClQmJlC1pRBgsrWhdoKZozBGj/WarWfrhQ8PmEIJ9/5vDDCOyVh5Bk/eJ+uNDyJwAGD7/btWDM1y8eThQ==" workbookSaltValue="ZCW+Wf+t3Go55FvC0oW3yg==" workbookSpinCount="100000" lockStructure="1"/>
  <bookViews>
    <workbookView xWindow="-110" yWindow="-110" windowWidth="19420" windowHeight="10300" tabRatio="599" xr2:uid="{00000000-000D-0000-FFFF-FFFF00000000}"/>
  </bookViews>
  <sheets>
    <sheet name="expenseform" sheetId="1" r:id="rId1"/>
    <sheet name="Fuel" sheetId="2" state="hidden" r:id="rId2"/>
  </sheets>
  <definedNames>
    <definedName name="higher">expenseform!$E$39</definedName>
    <definedName name="lower">expenseform!$D$39</definedName>
    <definedName name="_xlnm.Print_Area" localSheetId="0">expenseform!$A$1:$T$53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" l="1"/>
  <c r="R37" i="1"/>
  <c r="T41" i="1"/>
  <c r="O17" i="1" a="1"/>
  <c r="O17" i="1" s="1"/>
  <c r="K17" i="1"/>
  <c r="M17" i="1"/>
  <c r="N17" i="1" s="1"/>
  <c r="N37" i="1" s="1"/>
  <c r="T40" i="1" s="1"/>
  <c r="J19" i="1"/>
  <c r="K19" i="1" s="1"/>
  <c r="N19" i="1" s="1"/>
  <c r="O36" i="1" a="1"/>
  <c r="O36" i="1" s="1"/>
  <c r="O35" i="1" a="1"/>
  <c r="O35" i="1" s="1"/>
  <c r="O34" i="1" a="1"/>
  <c r="O34" i="1" s="1"/>
  <c r="O33" i="1" a="1"/>
  <c r="O33" i="1" s="1"/>
  <c r="O32" i="1" a="1"/>
  <c r="O32" i="1" s="1"/>
  <c r="O31" i="1" a="1"/>
  <c r="O31" i="1" s="1"/>
  <c r="O30" i="1" a="1"/>
  <c r="O30" i="1" s="1"/>
  <c r="O29" i="1" a="1"/>
  <c r="O29" i="1" s="1"/>
  <c r="O28" i="1" a="1"/>
  <c r="O28" i="1" s="1"/>
  <c r="O27" i="1" a="1"/>
  <c r="O27" i="1" s="1"/>
  <c r="O26" i="1" a="1"/>
  <c r="O26" i="1" s="1"/>
  <c r="O25" i="1" a="1"/>
  <c r="O25" i="1" s="1"/>
  <c r="O24" i="1" a="1"/>
  <c r="O24" i="1" s="1"/>
  <c r="O23" i="1" a="1"/>
  <c r="O23" i="1" s="1"/>
  <c r="O22" i="1" a="1"/>
  <c r="O22" i="1" s="1"/>
  <c r="O21" i="1" a="1"/>
  <c r="O21" i="1" s="1"/>
  <c r="O20" i="1" a="1"/>
  <c r="O20" i="1" s="1"/>
  <c r="O19" i="1" a="1"/>
  <c r="O19" i="1" s="1"/>
  <c r="O18" i="1" a="1"/>
  <c r="O18" i="1" s="1"/>
  <c r="N22" i="1"/>
  <c r="N21" i="1"/>
  <c r="N20" i="1"/>
  <c r="M25" i="1"/>
  <c r="M24" i="1"/>
  <c r="M23" i="1"/>
  <c r="M22" i="1"/>
  <c r="M21" i="1"/>
  <c r="M20" i="1"/>
  <c r="M19" i="1"/>
  <c r="M18" i="1"/>
  <c r="K18" i="1"/>
  <c r="J18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K22" i="1" s="1"/>
  <c r="J21" i="1"/>
  <c r="K21" i="1" s="1"/>
  <c r="J20" i="1"/>
  <c r="K20" i="1" s="1"/>
  <c r="N18" i="1" l="1"/>
  <c r="M36" i="1"/>
  <c r="M35" i="1"/>
  <c r="M34" i="1"/>
  <c r="M33" i="1"/>
  <c r="M28" i="1"/>
  <c r="M27" i="1"/>
  <c r="M26" i="1"/>
  <c r="S58" i="1" l="1"/>
  <c r="K23" i="1"/>
  <c r="K24" i="1"/>
  <c r="K25" i="1"/>
  <c r="K26" i="1"/>
  <c r="K27" i="1"/>
  <c r="K28" i="1"/>
  <c r="K33" i="1"/>
  <c r="K34" i="1"/>
  <c r="J36" i="1"/>
  <c r="K36" i="1" s="1"/>
  <c r="N36" i="1" s="1"/>
  <c r="J35" i="1"/>
  <c r="K35" i="1" s="1"/>
  <c r="H40" i="1"/>
  <c r="K37" i="1" l="1"/>
  <c r="N33" i="1"/>
  <c r="N34" i="1"/>
  <c r="N27" i="1"/>
  <c r="N23" i="1"/>
  <c r="N35" i="1"/>
  <c r="N25" i="1"/>
  <c r="N24" i="1"/>
  <c r="N26" i="1"/>
  <c r="N28" i="1"/>
  <c r="S59" i="1" l="1"/>
  <c r="D41" i="1"/>
  <c r="D42" i="1" s="1"/>
  <c r="E41" i="1"/>
  <c r="E42" i="1" s="1"/>
  <c r="C43" i="1" s="1"/>
  <c r="T43" i="1"/>
  <c r="H41" i="1" l="1"/>
  <c r="H4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<sst xmlns="http://schemas.openxmlformats.org/spreadsheetml/2006/main" count="81" uniqueCount="74">
  <si>
    <t xml:space="preserve">EAST ANGLIA'S CHILDREN'S HOSPICE                                                                                            MILEAGE, TRAVEL AND SUBSISTENCE CLAIM                                                                 </t>
  </si>
  <si>
    <t>Note standard journey's between sites:</t>
  </si>
  <si>
    <t>Milton - Nook</t>
  </si>
  <si>
    <t xml:space="preserve">If using more than 1 vehicle, please fill in column F as follows </t>
  </si>
  <si>
    <t>Milton - Ipswich</t>
  </si>
  <si>
    <t>P = PETROL</t>
  </si>
  <si>
    <t>Ipswich - Nook</t>
  </si>
  <si>
    <t>D = DIESEL</t>
  </si>
  <si>
    <t>E = ELECTRIC</t>
  </si>
  <si>
    <t>This form is for use from 01/10/24 onwards.</t>
  </si>
  <si>
    <t>H = HYBRID</t>
  </si>
  <si>
    <t xml:space="preserve">Name         </t>
  </si>
  <si>
    <t>A Person</t>
  </si>
  <si>
    <t xml:space="preserve">Car Registration No: </t>
  </si>
  <si>
    <t>XXXX XXX</t>
  </si>
  <si>
    <t xml:space="preserve">Workbase    </t>
  </si>
  <si>
    <t>Nook</t>
  </si>
  <si>
    <t>FUEL TYPE</t>
  </si>
  <si>
    <t>DIES</t>
  </si>
  <si>
    <t>Date</t>
  </si>
  <si>
    <t>Journey(s)</t>
  </si>
  <si>
    <t>Place(s) visited</t>
  </si>
  <si>
    <t>Brief reason</t>
  </si>
  <si>
    <t>Automatic licence holder?</t>
  </si>
  <si>
    <t>Mileage</t>
  </si>
  <si>
    <t>Calculation of amount</t>
  </si>
  <si>
    <t>Other travel, subsistence and expenses</t>
  </si>
  <si>
    <t>Start : Enter "h" or "b" (representing home or base)</t>
  </si>
  <si>
    <t>Finish : Enter "h" or "b" (representing home or base)</t>
  </si>
  <si>
    <t>for visit</t>
  </si>
  <si>
    <t>Fuel Type</t>
  </si>
  <si>
    <t>Full distance actually travelled</t>
  </si>
  <si>
    <t>Distance between home and base</t>
  </si>
  <si>
    <t>Miles to claim</t>
  </si>
  <si>
    <t>Was a pool car available?</t>
  </si>
  <si>
    <t>Rate to use</t>
  </si>
  <si>
    <t>Amount</t>
  </si>
  <si>
    <t>Code</t>
  </si>
  <si>
    <t>Dimension (M, I, N,  FR, M&amp;A)</t>
  </si>
  <si>
    <t>Please specify
reason.
eg  Rail fare,
bus fare etc and attach receipts</t>
  </si>
  <si>
    <t>Amount claimed       £       p</t>
  </si>
  <si>
    <t>Dimensio(M,I,N,FS,OR,FR,M&amp;A)</t>
  </si>
  <si>
    <t>h</t>
  </si>
  <si>
    <t>b</t>
  </si>
  <si>
    <t>Nook - Swaffham - Nook</t>
  </si>
  <si>
    <t>Homecare</t>
  </si>
  <si>
    <t>N</t>
  </si>
  <si>
    <t>TOTALS</t>
  </si>
  <si>
    <t>Cumulative mileage for financial year:</t>
  </si>
  <si>
    <t>Lower Rate</t>
  </si>
  <si>
    <t>Higher Rate</t>
  </si>
  <si>
    <t>Total</t>
  </si>
  <si>
    <t>Summary</t>
  </si>
  <si>
    <t>Mileage brought forward from last claim:</t>
  </si>
  <si>
    <t>Add this claim</t>
  </si>
  <si>
    <t>Other travel and subsistence</t>
  </si>
  <si>
    <t>Mileage carried forward to next claim</t>
  </si>
  <si>
    <t>Miles left @ higher rate</t>
  </si>
  <si>
    <t>TOTAL</t>
  </si>
  <si>
    <t xml:space="preserve">If this is your first claim or your bank details have changed since your last claim, please email your bank details to: </t>
  </si>
  <si>
    <t>accounts@each.org.uk</t>
  </si>
  <si>
    <r>
      <t>I certify that the mileage claim itemised is a correct record of journeys made on authorised</t>
    </r>
    <r>
      <rPr>
        <b/>
        <sz val="10"/>
        <rFont val="Nunito"/>
      </rPr>
      <t xml:space="preserve"> each</t>
    </r>
    <r>
      <rPr>
        <sz val="10"/>
        <rFont val="Nunito"/>
      </rPr>
      <t xml:space="preserve"> business and that I hold a valid full driving licence. I certify that prior to using a vehicle on each business, where that vehicle is not owned by each, I have confirmed that the following are in place; insurance covering me for business use, a current valid MOT, vehicle tax and that the vehicle has been correctly serviced/maintained.  I will ensure that same checks are made to all future journeys.</t>
    </r>
  </si>
  <si>
    <t>Name:</t>
  </si>
  <si>
    <t>Signature:</t>
  </si>
  <si>
    <t>A. Person</t>
  </si>
  <si>
    <t>Date:</t>
  </si>
  <si>
    <t>Rate</t>
  </si>
  <si>
    <t>Miles</t>
  </si>
  <si>
    <t>Higher</t>
  </si>
  <si>
    <t>Lower</t>
  </si>
  <si>
    <t>PETR</t>
  </si>
  <si>
    <t>Y</t>
  </si>
  <si>
    <t>ELEC</t>
  </si>
  <si>
    <t>HYBR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</si>
</sst>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£&quot;#,##0;[Red]\-&quot;£&quot;#,##0"/>
    <numFmt numFmtId="43" formatCode="_-* #,##0.00_-;\-* #,##0.00_-;_-* &quot;-&quot;??_-;_-@_-"/>
    <numFmt numFmtId="164" formatCode="#,##0.0"/>
    <numFmt numFmtId="165" formatCode="0.0"/>
    <numFmt numFmtId="166" formatCode="_-* #,##0_-;\-* #,##0_-;_-* &quot;-&quot;??_-;_-@_-"/>
  </numFmts>
  <fonts count="23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2"/>
      <name val="Nunito"/>
    </font>
    <font>
      <sz val="10"/>
      <name val="Nunito"/>
    </font>
    <font>
      <sz val="12"/>
      <name val="Nunito"/>
    </font>
    <font>
      <i/>
      <sz val="12"/>
      <name val="Nunito"/>
    </font>
    <font>
      <b/>
      <sz val="10"/>
      <name val="Nunito"/>
    </font>
    <font>
      <b/>
      <sz val="8"/>
      <name val="Nunito"/>
    </font>
    <font>
      <sz val="8"/>
      <name val="Nunito"/>
    </font>
    <font>
      <sz val="9"/>
      <name val="Nunito"/>
    </font>
    <font>
      <b/>
      <u/>
      <sz val="14"/>
      <name val="Nunito"/>
    </font>
    <font>
      <sz val="14"/>
      <name val="Nunito"/>
    </font>
    <font>
      <b/>
      <u/>
      <sz val="12"/>
      <name val="Nunito"/>
    </font>
    <font>
      <b/>
      <sz val="14"/>
      <name val="Nunito"/>
    </font>
    <font>
      <b/>
      <i/>
      <sz val="12"/>
      <name val="Nunito"/>
    </font>
    <font>
      <u/>
      <sz val="10"/>
      <color theme="10"/>
      <name val="Arial"/>
    </font>
    <font>
      <b/>
      <sz val="10"/>
      <color rgb="FFFF0000"/>
      <name val="Nunito"/>
    </font>
    <font>
      <b/>
      <sz val="14"/>
      <name val="Segoe Script"/>
      <family val="4"/>
    </font>
    <font>
      <sz val="10"/>
      <name val="Segoe Script"/>
      <family val="4"/>
    </font>
    <font>
      <i/>
      <sz val="10"/>
      <name val="Nunito"/>
    </font>
    <font>
      <i/>
      <sz val="9"/>
      <name val="Nunito"/>
    </font>
    <font>
      <b/>
      <i/>
      <sz val="10"/>
      <name val="Nunito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52">
    <xf numFmtId="0" fontId="0" fillId="0" borderId="0" xfId="0"/>
    <xf numFmtId="0" fontId="1" fillId="0" borderId="0" xfId="0" applyFont="1"/>
    <xf numFmtId="0" fontId="4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3" fillId="2" borderId="0" xfId="0" applyFont="1" applyFill="1" applyAlignment="1">
      <alignment horizont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left" vertical="top"/>
    </xf>
    <xf numFmtId="0" fontId="5" fillId="2" borderId="7" xfId="0" applyFont="1" applyFill="1" applyBorder="1" applyAlignment="1">
      <alignment horizontal="center" vertical="top" wrapText="1"/>
    </xf>
    <xf numFmtId="0" fontId="5" fillId="2" borderId="8" xfId="0" applyFont="1" applyFill="1" applyBorder="1" applyAlignment="1">
      <alignment horizontal="left" vertical="top"/>
    </xf>
    <xf numFmtId="0" fontId="5" fillId="2" borderId="9" xfId="0" applyFont="1" applyFill="1" applyBorder="1" applyAlignment="1">
      <alignment horizontal="center" vertical="top"/>
    </xf>
    <xf numFmtId="0" fontId="5" fillId="2" borderId="20" xfId="0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7" fillId="2" borderId="1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8" fillId="2" borderId="12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textRotation="180" wrapText="1"/>
    </xf>
    <xf numFmtId="0" fontId="9" fillId="2" borderId="6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9" fillId="2" borderId="9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/>
    </xf>
    <xf numFmtId="16" fontId="4" fillId="0" borderId="10" xfId="0" applyNumberFormat="1" applyFont="1" applyBorder="1" applyAlignment="1" applyProtection="1">
      <alignment horizontal="center"/>
      <protection locked="0"/>
    </xf>
    <xf numFmtId="0" fontId="4" fillId="0" borderId="7" xfId="0" applyFont="1" applyBorder="1" applyProtection="1">
      <protection locked="0"/>
    </xf>
    <xf numFmtId="0" fontId="10" fillId="0" borderId="1" xfId="0" applyFont="1" applyBorder="1" applyProtection="1">
      <protection locked="0"/>
    </xf>
    <xf numFmtId="0" fontId="10" fillId="0" borderId="2" xfId="0" applyFont="1" applyBorder="1" applyProtection="1">
      <protection locked="0"/>
    </xf>
    <xf numFmtId="3" fontId="4" fillId="0" borderId="10" xfId="0" applyNumberFormat="1" applyFont="1" applyBorder="1" applyProtection="1">
      <protection locked="0"/>
    </xf>
    <xf numFmtId="3" fontId="4" fillId="0" borderId="7" xfId="0" applyNumberFormat="1" applyFont="1" applyBorder="1" applyProtection="1">
      <protection locked="0"/>
    </xf>
    <xf numFmtId="3" fontId="4" fillId="2" borderId="11" xfId="0" applyNumberFormat="1" applyFont="1" applyFill="1" applyBorder="1"/>
    <xf numFmtId="3" fontId="4" fillId="2" borderId="1" xfId="0" applyNumberFormat="1" applyFont="1" applyFill="1" applyBorder="1" applyAlignment="1" applyProtection="1">
      <alignment horizontal="right"/>
      <protection hidden="1"/>
    </xf>
    <xf numFmtId="165" fontId="4" fillId="0" borderId="2" xfId="0" applyNumberFormat="1" applyFont="1" applyBorder="1" applyAlignment="1" applyProtection="1">
      <alignment horizontal="center"/>
      <protection locked="0"/>
    </xf>
    <xf numFmtId="4" fontId="4" fillId="0" borderId="2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Protection="1">
      <protection locked="0"/>
    </xf>
    <xf numFmtId="4" fontId="4" fillId="0" borderId="7" xfId="0" applyNumberFormat="1" applyFont="1" applyBorder="1" applyProtection="1">
      <protection locked="0"/>
    </xf>
    <xf numFmtId="1" fontId="7" fillId="0" borderId="1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14" fontId="4" fillId="0" borderId="10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wrapText="1"/>
      <protection locked="0"/>
    </xf>
    <xf numFmtId="0" fontId="4" fillId="0" borderId="10" xfId="0" applyFont="1" applyBorder="1" applyAlignment="1" applyProtection="1">
      <alignment horizontal="center"/>
      <protection locked="0"/>
    </xf>
    <xf numFmtId="0" fontId="4" fillId="0" borderId="17" xfId="0" applyFont="1" applyBorder="1" applyAlignment="1" applyProtection="1">
      <alignment horizontal="center"/>
      <protection locked="0"/>
    </xf>
    <xf numFmtId="0" fontId="4" fillId="0" borderId="15" xfId="0" applyFont="1" applyBorder="1" applyProtection="1">
      <protection locked="0"/>
    </xf>
    <xf numFmtId="0" fontId="10" fillId="0" borderId="16" xfId="0" applyFont="1" applyBorder="1" applyProtection="1">
      <protection locked="0"/>
    </xf>
    <xf numFmtId="0" fontId="10" fillId="0" borderId="38" xfId="0" applyFont="1" applyBorder="1" applyProtection="1">
      <protection locked="0"/>
    </xf>
    <xf numFmtId="0" fontId="10" fillId="0" borderId="18" xfId="0" applyFont="1" applyBorder="1" applyProtection="1">
      <protection locked="0"/>
    </xf>
    <xf numFmtId="3" fontId="4" fillId="0" borderId="17" xfId="0" applyNumberFormat="1" applyFont="1" applyBorder="1" applyProtection="1">
      <protection locked="0"/>
    </xf>
    <xf numFmtId="3" fontId="4" fillId="0" borderId="15" xfId="0" applyNumberFormat="1" applyFont="1" applyBorder="1" applyProtection="1">
      <protection locked="0"/>
    </xf>
    <xf numFmtId="3" fontId="4" fillId="2" borderId="23" xfId="0" applyNumberFormat="1" applyFont="1" applyFill="1" applyBorder="1"/>
    <xf numFmtId="3" fontId="4" fillId="2" borderId="16" xfId="0" applyNumberFormat="1" applyFont="1" applyFill="1" applyBorder="1" applyAlignment="1" applyProtection="1">
      <alignment horizontal="right"/>
      <protection hidden="1"/>
    </xf>
    <xf numFmtId="165" fontId="4" fillId="0" borderId="18" xfId="0" applyNumberFormat="1" applyFont="1" applyBorder="1" applyAlignment="1" applyProtection="1">
      <alignment horizontal="center"/>
      <protection locked="0"/>
    </xf>
    <xf numFmtId="4" fontId="4" fillId="0" borderId="18" xfId="0" applyNumberFormat="1" applyFont="1" applyBorder="1" applyAlignment="1" applyProtection="1">
      <alignment horizontal="center"/>
      <protection locked="0"/>
    </xf>
    <xf numFmtId="0" fontId="4" fillId="0" borderId="17" xfId="0" applyFont="1" applyBorder="1" applyProtection="1">
      <protection locked="0"/>
    </xf>
    <xf numFmtId="4" fontId="4" fillId="0" borderId="15" xfId="0" applyNumberFormat="1" applyFont="1" applyBorder="1" applyProtection="1">
      <protection locked="0"/>
    </xf>
    <xf numFmtId="1" fontId="7" fillId="0" borderId="23" xfId="0" applyNumberFormat="1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3" fontId="4" fillId="2" borderId="20" xfId="0" applyNumberFormat="1" applyFont="1" applyFill="1" applyBorder="1" applyAlignment="1" applyProtection="1">
      <alignment horizontal="center"/>
      <protection hidden="1"/>
    </xf>
    <xf numFmtId="4" fontId="5" fillId="2" borderId="0" xfId="0" applyNumberFormat="1" applyFont="1" applyFill="1"/>
    <xf numFmtId="4" fontId="5" fillId="2" borderId="0" xfId="0" applyNumberFormat="1" applyFont="1" applyFill="1" applyProtection="1">
      <protection hidden="1"/>
    </xf>
    <xf numFmtId="4" fontId="4" fillId="2" borderId="21" xfId="0" applyNumberFormat="1" applyFont="1" applyFill="1" applyBorder="1" applyProtection="1">
      <protection hidden="1"/>
    </xf>
    <xf numFmtId="4" fontId="5" fillId="2" borderId="13" xfId="0" applyNumberFormat="1" applyFont="1" applyFill="1" applyBorder="1" applyProtection="1">
      <protection hidden="1"/>
    </xf>
    <xf numFmtId="4" fontId="5" fillId="2" borderId="22" xfId="0" applyNumberFormat="1" applyFont="1" applyFill="1" applyBorder="1"/>
    <xf numFmtId="0" fontId="7" fillId="2" borderId="0" xfId="0" applyFont="1" applyFill="1" applyAlignment="1">
      <alignment horizontal="left"/>
    </xf>
    <xf numFmtId="3" fontId="4" fillId="2" borderId="0" xfId="0" applyNumberFormat="1" applyFont="1" applyFill="1" applyAlignment="1">
      <alignment horizontal="center"/>
    </xf>
    <xf numFmtId="4" fontId="5" fillId="2" borderId="0" xfId="0" applyNumberFormat="1" applyFont="1" applyFill="1" applyAlignment="1">
      <alignment horizontal="center"/>
    </xf>
    <xf numFmtId="164" fontId="5" fillId="2" borderId="0" xfId="0" applyNumberFormat="1" applyFont="1" applyFill="1"/>
    <xf numFmtId="4" fontId="7" fillId="3" borderId="0" xfId="0" applyNumberFormat="1" applyFont="1" applyFill="1" applyAlignment="1">
      <alignment horizontal="center"/>
    </xf>
    <xf numFmtId="4" fontId="7" fillId="3" borderId="0" xfId="0" quotePrefix="1" applyNumberFormat="1" applyFont="1" applyFill="1" applyAlignment="1">
      <alignment horizontal="center"/>
    </xf>
    <xf numFmtId="164" fontId="3" fillId="2" borderId="0" xfId="0" applyNumberFormat="1" applyFont="1" applyFill="1"/>
    <xf numFmtId="0" fontId="11" fillId="2" borderId="0" xfId="0" applyFont="1" applyFill="1"/>
    <xf numFmtId="0" fontId="12" fillId="2" borderId="0" xfId="0" applyFont="1" applyFill="1"/>
    <xf numFmtId="3" fontId="4" fillId="0" borderId="0" xfId="0" applyNumberFormat="1" applyFont="1" applyProtection="1">
      <protection locked="0"/>
    </xf>
    <xf numFmtId="3" fontId="4" fillId="2" borderId="0" xfId="0" applyNumberFormat="1" applyFont="1" applyFill="1" applyProtection="1">
      <protection hidden="1"/>
    </xf>
    <xf numFmtId="0" fontId="13" fillId="2" borderId="0" xfId="0" applyFont="1" applyFill="1"/>
    <xf numFmtId="3" fontId="12" fillId="2" borderId="0" xfId="0" applyNumberFormat="1" applyFont="1" applyFill="1"/>
    <xf numFmtId="4" fontId="12" fillId="2" borderId="0" xfId="0" applyNumberFormat="1" applyFont="1" applyFill="1" applyProtection="1">
      <protection hidden="1"/>
    </xf>
    <xf numFmtId="0" fontId="3" fillId="2" borderId="0" xfId="0" quotePrefix="1" applyFont="1" applyFill="1" applyAlignment="1">
      <alignment horizontal="center"/>
    </xf>
    <xf numFmtId="3" fontId="4" fillId="2" borderId="14" xfId="0" applyNumberFormat="1" applyFont="1" applyFill="1" applyBorder="1" applyProtection="1">
      <protection hidden="1"/>
    </xf>
    <xf numFmtId="3" fontId="7" fillId="2" borderId="0" xfId="0" applyNumberFormat="1" applyFont="1" applyFill="1" applyAlignment="1">
      <alignment horizontal="center"/>
    </xf>
    <xf numFmtId="0" fontId="14" fillId="2" borderId="0" xfId="0" applyFont="1" applyFill="1"/>
    <xf numFmtId="4" fontId="12" fillId="2" borderId="14" xfId="0" applyNumberFormat="1" applyFont="1" applyFill="1" applyBorder="1" applyProtection="1">
      <protection hidden="1"/>
    </xf>
    <xf numFmtId="4" fontId="12" fillId="2" borderId="0" xfId="0" applyNumberFormat="1" applyFont="1" applyFill="1"/>
    <xf numFmtId="0" fontId="10" fillId="2" borderId="0" xfId="0" applyFont="1" applyFill="1"/>
    <xf numFmtId="0" fontId="15" fillId="2" borderId="0" xfId="0" applyFont="1" applyFill="1"/>
    <xf numFmtId="0" fontId="14" fillId="2" borderId="0" xfId="0" applyFont="1" applyFill="1" applyAlignment="1">
      <alignment horizontal="right"/>
    </xf>
    <xf numFmtId="0" fontId="4" fillId="2" borderId="29" xfId="0" applyFont="1" applyFill="1" applyBorder="1"/>
    <xf numFmtId="6" fontId="4" fillId="2" borderId="0" xfId="0" applyNumberFormat="1" applyFont="1" applyFill="1"/>
    <xf numFmtId="0" fontId="4" fillId="2" borderId="36" xfId="0" applyFont="1" applyFill="1" applyBorder="1"/>
    <xf numFmtId="0" fontId="4" fillId="2" borderId="20" xfId="0" applyFont="1" applyFill="1" applyBorder="1"/>
    <xf numFmtId="2" fontId="4" fillId="2" borderId="7" xfId="0" applyNumberFormat="1" applyFont="1" applyFill="1" applyBorder="1"/>
    <xf numFmtId="4" fontId="4" fillId="2" borderId="2" xfId="0" applyNumberFormat="1" applyFont="1" applyFill="1" applyBorder="1"/>
    <xf numFmtId="0" fontId="7" fillId="2" borderId="1" xfId="0" applyFont="1" applyFill="1" applyBorder="1" applyAlignment="1">
      <alignment horizontal="center"/>
    </xf>
    <xf numFmtId="0" fontId="17" fillId="2" borderId="0" xfId="0" applyFont="1" applyFill="1"/>
    <xf numFmtId="0" fontId="16" fillId="2" borderId="0" xfId="2" applyFill="1"/>
    <xf numFmtId="16" fontId="20" fillId="0" borderId="10" xfId="0" applyNumberFormat="1" applyFont="1" applyBorder="1" applyAlignment="1" applyProtection="1">
      <alignment horizontal="center"/>
      <protection locked="0"/>
    </xf>
    <xf numFmtId="0" fontId="20" fillId="0" borderId="7" xfId="0" applyFont="1" applyBorder="1" applyProtection="1">
      <protection locked="0"/>
    </xf>
    <xf numFmtId="0" fontId="21" fillId="0" borderId="1" xfId="0" applyFont="1" applyBorder="1" applyProtection="1">
      <protection locked="0"/>
    </xf>
    <xf numFmtId="0" fontId="21" fillId="0" borderId="2" xfId="0" applyFont="1" applyBorder="1" applyProtection="1">
      <protection locked="0"/>
    </xf>
    <xf numFmtId="3" fontId="20" fillId="0" borderId="10" xfId="0" applyNumberFormat="1" applyFont="1" applyBorder="1" applyProtection="1">
      <protection locked="0"/>
    </xf>
    <xf numFmtId="3" fontId="20" fillId="0" borderId="7" xfId="0" applyNumberFormat="1" applyFont="1" applyBorder="1" applyProtection="1">
      <protection locked="0"/>
    </xf>
    <xf numFmtId="3" fontId="20" fillId="2" borderId="11" xfId="0" applyNumberFormat="1" applyFont="1" applyFill="1" applyBorder="1"/>
    <xf numFmtId="3" fontId="20" fillId="2" borderId="1" xfId="0" applyNumberFormat="1" applyFont="1" applyFill="1" applyBorder="1" applyAlignment="1" applyProtection="1">
      <alignment horizontal="right"/>
      <protection hidden="1"/>
    </xf>
    <xf numFmtId="165" fontId="20" fillId="0" borderId="2" xfId="0" applyNumberFormat="1" applyFont="1" applyBorder="1" applyAlignment="1" applyProtection="1">
      <alignment horizontal="center"/>
      <protection locked="0"/>
    </xf>
    <xf numFmtId="2" fontId="20" fillId="2" borderId="7" xfId="0" applyNumberFormat="1" applyFont="1" applyFill="1" applyBorder="1"/>
    <xf numFmtId="4" fontId="20" fillId="2" borderId="2" xfId="0" applyNumberFormat="1" applyFont="1" applyFill="1" applyBorder="1"/>
    <xf numFmtId="0" fontId="22" fillId="2" borderId="1" xfId="0" applyFont="1" applyFill="1" applyBorder="1" applyAlignment="1">
      <alignment horizontal="center"/>
    </xf>
    <xf numFmtId="4" fontId="20" fillId="0" borderId="2" xfId="0" applyNumberFormat="1" applyFont="1" applyBorder="1" applyAlignment="1" applyProtection="1">
      <alignment horizontal="center"/>
      <protection locked="0"/>
    </xf>
    <xf numFmtId="0" fontId="20" fillId="0" borderId="10" xfId="0" applyFont="1" applyBorder="1" applyProtection="1">
      <protection locked="0"/>
    </xf>
    <xf numFmtId="4" fontId="20" fillId="0" borderId="7" xfId="0" applyNumberFormat="1" applyFont="1" applyBorder="1" applyProtection="1">
      <protection locked="0"/>
    </xf>
    <xf numFmtId="1" fontId="22" fillId="0" borderId="11" xfId="0" applyNumberFormat="1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locked="0"/>
    </xf>
    <xf numFmtId="0" fontId="20" fillId="2" borderId="0" xfId="0" applyFont="1" applyFill="1"/>
    <xf numFmtId="0" fontId="5" fillId="2" borderId="0" xfId="0" applyFont="1" applyFill="1"/>
    <xf numFmtId="0" fontId="5" fillId="2" borderId="24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27" xfId="0" applyFont="1" applyFill="1" applyBorder="1" applyAlignment="1">
      <alignment horizontal="center"/>
    </xf>
    <xf numFmtId="0" fontId="5" fillId="2" borderId="2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4" fillId="2" borderId="0" xfId="0" applyFont="1" applyFill="1"/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4" fillId="2" borderId="28" xfId="0" applyFont="1" applyFill="1" applyBorder="1" applyAlignment="1">
      <alignment horizontal="center" wrapText="1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3" fillId="4" borderId="0" xfId="0" applyFont="1" applyFill="1"/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4" fillId="2" borderId="0" xfId="1" applyNumberFormat="1" applyFont="1" applyFill="1" applyBorder="1" applyAlignment="1">
      <alignment horizontal="center"/>
    </xf>
    <xf numFmtId="166" fontId="4" fillId="2" borderId="34" xfId="1" applyNumberFormat="1" applyFont="1" applyFill="1" applyBorder="1" applyAlignment="1">
      <alignment horizontal="center"/>
    </xf>
    <xf numFmtId="166" fontId="4" fillId="2" borderId="19" xfId="1" applyNumberFormat="1" applyFont="1" applyFill="1" applyBorder="1" applyAlignment="1">
      <alignment horizontal="center"/>
    </xf>
    <xf numFmtId="166" fontId="4" fillId="2" borderId="35" xfId="1" applyNumberFormat="1" applyFont="1" applyFill="1" applyBorder="1" applyAlignment="1">
      <alignment horizontal="center"/>
    </xf>
    <xf numFmtId="0" fontId="5" fillId="2" borderId="33" xfId="0" applyFont="1" applyFill="1" applyBorder="1" applyAlignment="1">
      <alignment horizontal="center" wrapText="1"/>
    </xf>
    <xf numFmtId="0" fontId="5" fillId="2" borderId="37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vertical="top" wrapText="1"/>
    </xf>
    <xf numFmtId="14" fontId="14" fillId="0" borderId="32" xfId="0" applyNumberFormat="1" applyFont="1" applyBorder="1" applyProtection="1">
      <protection locked="0"/>
    </xf>
    <xf numFmtId="0" fontId="14" fillId="0" borderId="32" xfId="0" applyFont="1" applyBorder="1" applyProtection="1">
      <protection locked="0"/>
    </xf>
    <xf numFmtId="0" fontId="18" fillId="0" borderId="32" xfId="0" applyFont="1" applyBorder="1" applyProtection="1">
      <protection locked="0"/>
    </xf>
    <xf numFmtId="0" fontId="19" fillId="0" borderId="32" xfId="0" applyFont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ccounts@each.org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81"/>
  <sheetViews>
    <sheetView showZeros="0" tabSelected="1" zoomScaleNormal="100" workbookViewId="0">
      <selection activeCell="E19" sqref="E19"/>
    </sheetView>
  </sheetViews>
  <sheetFormatPr defaultColWidth="9.26953125" defaultRowHeight="15.5"/>
  <cols>
    <col min="1" max="1" width="11.7265625" style="2" customWidth="1"/>
    <col min="2" max="2" width="12" style="2" customWidth="1"/>
    <col min="3" max="3" width="12.7265625" style="2" customWidth="1"/>
    <col min="4" max="4" width="25.7265625" style="2" customWidth="1"/>
    <col min="5" max="5" width="22.26953125" style="2" customWidth="1"/>
    <col min="6" max="6" width="8.1796875" style="2" customWidth="1"/>
    <col min="7" max="7" width="7.7265625" style="2" hidden="1" customWidth="1"/>
    <col min="8" max="8" width="9.26953125" style="2"/>
    <col min="9" max="9" width="10.26953125" style="2" customWidth="1"/>
    <col min="10" max="10" width="4.453125" style="2" hidden="1" customWidth="1"/>
    <col min="11" max="11" width="11.26953125" style="2" customWidth="1"/>
    <col min="12" max="12" width="8.7265625" style="2" customWidth="1"/>
    <col min="13" max="13" width="8.26953125" style="2" customWidth="1"/>
    <col min="14" max="14" width="9.7265625" style="2" customWidth="1"/>
    <col min="15" max="16" width="8.26953125" style="2" customWidth="1"/>
    <col min="17" max="17" width="44.7265625" style="2" customWidth="1"/>
    <col min="18" max="18" width="9.7265625" style="2" customWidth="1"/>
    <col min="19" max="19" width="7.26953125" style="2" customWidth="1"/>
    <col min="20" max="20" width="12.26953125" style="2" bestFit="1" customWidth="1"/>
    <col min="21" max="22" width="0" style="2" hidden="1" customWidth="1"/>
    <col min="23" max="16384" width="9.26953125" style="2"/>
  </cols>
  <sheetData>
    <row r="1" spans="1:31" ht="18">
      <c r="A1" s="137" t="s">
        <v>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</row>
    <row r="2" spans="1:31" ht="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31" ht="18">
      <c r="A3" s="3" t="s">
        <v>2</v>
      </c>
      <c r="B3" s="3"/>
      <c r="C3" s="3">
        <v>66</v>
      </c>
      <c r="D3" s="4"/>
      <c r="E3" s="5"/>
      <c r="F3" s="5"/>
      <c r="G3" s="5"/>
      <c r="H3" s="3"/>
      <c r="I3" s="3"/>
      <c r="J3" s="3"/>
      <c r="K3" s="3"/>
      <c r="L3" s="3" t="s">
        <v>3</v>
      </c>
      <c r="M3" s="3"/>
      <c r="N3" s="3"/>
      <c r="O3" s="3"/>
      <c r="P3" s="3"/>
      <c r="Q3" s="3"/>
    </row>
    <row r="4" spans="1:31" ht="18">
      <c r="A4" s="3" t="s">
        <v>4</v>
      </c>
      <c r="B4" s="3"/>
      <c r="C4" s="3">
        <v>62</v>
      </c>
      <c r="D4" s="4"/>
      <c r="E4" s="5"/>
      <c r="F4" s="5"/>
      <c r="G4" s="5"/>
      <c r="H4" s="3"/>
      <c r="I4" s="3"/>
      <c r="J4" s="3"/>
      <c r="K4" s="3"/>
      <c r="L4" s="3" t="s">
        <v>5</v>
      </c>
      <c r="M4" s="3"/>
      <c r="N4" s="3"/>
      <c r="O4" s="3"/>
      <c r="P4" s="3"/>
      <c r="Q4" s="3"/>
    </row>
    <row r="5" spans="1:31" s="6" customFormat="1" ht="18">
      <c r="A5" s="3" t="s">
        <v>6</v>
      </c>
      <c r="C5" s="3">
        <v>50</v>
      </c>
      <c r="D5" s="4"/>
      <c r="E5" s="5"/>
      <c r="F5" s="5"/>
      <c r="G5" s="5"/>
      <c r="I5" s="3"/>
      <c r="J5" s="3"/>
      <c r="K5" s="2"/>
      <c r="L5" s="3" t="s">
        <v>7</v>
      </c>
      <c r="M5" s="2"/>
      <c r="N5" s="2"/>
      <c r="O5" s="7"/>
      <c r="P5" s="7"/>
      <c r="Q5" s="7"/>
    </row>
    <row r="6" spans="1:31" s="6" customFormat="1" ht="18">
      <c r="A6" s="3"/>
      <c r="D6" s="3"/>
      <c r="I6" s="5"/>
      <c r="J6" s="5"/>
      <c r="K6" s="7"/>
      <c r="L6" s="3" t="s">
        <v>8</v>
      </c>
      <c r="M6" s="7"/>
      <c r="N6" s="7"/>
      <c r="O6" s="7"/>
      <c r="P6" s="7"/>
      <c r="Q6" s="7"/>
    </row>
    <row r="7" spans="1:31" s="6" customFormat="1" ht="18">
      <c r="A7" s="3" t="s">
        <v>9</v>
      </c>
      <c r="D7" s="3"/>
      <c r="I7" s="5"/>
      <c r="J7" s="5"/>
      <c r="K7" s="7"/>
      <c r="L7" s="3" t="s">
        <v>10</v>
      </c>
      <c r="M7" s="7"/>
      <c r="N7" s="7"/>
      <c r="O7" s="7"/>
      <c r="P7" s="7"/>
      <c r="Q7" s="7"/>
    </row>
    <row r="8" spans="1:31" s="6" customFormat="1" ht="18">
      <c r="A8" s="3"/>
      <c r="D8" s="3"/>
      <c r="I8" s="5"/>
      <c r="J8" s="5"/>
      <c r="K8" s="7"/>
      <c r="L8" s="7"/>
      <c r="M8" s="7"/>
      <c r="N8" s="7"/>
      <c r="O8" s="7"/>
      <c r="P8" s="7"/>
      <c r="Q8" s="2"/>
      <c r="R8" s="2"/>
      <c r="S8" s="2"/>
    </row>
    <row r="9" spans="1:31" s="6" customFormat="1" ht="18" hidden="1">
      <c r="I9" s="5"/>
      <c r="J9" s="5"/>
      <c r="K9" s="7"/>
      <c r="L9" s="7"/>
      <c r="M9" s="7"/>
      <c r="N9" s="7"/>
      <c r="O9" s="7"/>
      <c r="P9" s="7"/>
      <c r="Q9" s="2"/>
      <c r="R9" s="2"/>
      <c r="S9" s="2"/>
    </row>
    <row r="10" spans="1:31" s="6" customFormat="1" ht="18">
      <c r="M10" s="3"/>
      <c r="N10" s="3"/>
      <c r="O10" s="3"/>
      <c r="P10" s="3"/>
      <c r="Q10" s="3"/>
      <c r="R10" s="3"/>
      <c r="S10" s="3"/>
      <c r="T10" s="3"/>
    </row>
    <row r="11" spans="1:31" s="6" customFormat="1" ht="18">
      <c r="A11" s="6" t="s">
        <v>11</v>
      </c>
      <c r="B11" s="138" t="s">
        <v>12</v>
      </c>
      <c r="C11" s="138"/>
      <c r="D11" s="138"/>
      <c r="E11" s="6" t="s">
        <v>13</v>
      </c>
      <c r="H11" s="139" t="s">
        <v>14</v>
      </c>
      <c r="I11" s="139"/>
      <c r="J11" s="8"/>
      <c r="K11" s="8"/>
      <c r="M11" s="126"/>
      <c r="N11" s="126"/>
      <c r="O11" s="126"/>
      <c r="P11" s="126"/>
      <c r="Q11" s="126"/>
      <c r="S11" s="126"/>
      <c r="T11" s="126"/>
    </row>
    <row r="12" spans="1:31" s="6" customFormat="1" ht="6" customHeight="1"/>
    <row r="13" spans="1:31" s="6" customFormat="1" ht="18">
      <c r="A13" s="6" t="s">
        <v>15</v>
      </c>
      <c r="B13" s="135" t="s">
        <v>16</v>
      </c>
      <c r="C13" s="135"/>
      <c r="D13" s="135"/>
      <c r="E13" s="6" t="s">
        <v>17</v>
      </c>
      <c r="H13" s="136" t="s">
        <v>18</v>
      </c>
      <c r="I13" s="136"/>
      <c r="J13" s="9"/>
      <c r="K13" s="120"/>
      <c r="L13" s="120"/>
      <c r="M13" s="126"/>
      <c r="N13" s="126"/>
      <c r="O13" s="126"/>
      <c r="P13" s="126"/>
      <c r="Q13" s="127"/>
      <c r="R13" s="120"/>
      <c r="S13" s="120"/>
      <c r="T13" s="9"/>
    </row>
    <row r="14" spans="1:31" s="6" customFormat="1" ht="5.65" customHeight="1" thickBot="1"/>
    <row r="15" spans="1:31" ht="18.5" thickBot="1">
      <c r="A15" s="10" t="s">
        <v>19</v>
      </c>
      <c r="B15" s="121" t="s">
        <v>20</v>
      </c>
      <c r="C15" s="122"/>
      <c r="D15" s="11" t="s">
        <v>21</v>
      </c>
      <c r="E15" s="12" t="s">
        <v>22</v>
      </c>
      <c r="F15" s="144" t="s">
        <v>23</v>
      </c>
      <c r="G15" s="13"/>
      <c r="H15" s="123" t="s">
        <v>24</v>
      </c>
      <c r="I15" s="124"/>
      <c r="J15" s="124"/>
      <c r="K15" s="125"/>
      <c r="L15" s="132" t="s">
        <v>25</v>
      </c>
      <c r="M15" s="133"/>
      <c r="N15" s="133"/>
      <c r="O15" s="133"/>
      <c r="P15" s="134"/>
      <c r="Q15" s="128" t="s">
        <v>26</v>
      </c>
      <c r="R15" s="129"/>
      <c r="S15" s="130"/>
      <c r="T15" s="131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</row>
    <row r="16" spans="1:31" s="31" customFormat="1" ht="90.75" customHeight="1" thickBot="1">
      <c r="A16" s="14"/>
      <c r="B16" s="15" t="s">
        <v>27</v>
      </c>
      <c r="C16" s="15" t="s">
        <v>28</v>
      </c>
      <c r="D16" s="16"/>
      <c r="E16" s="17" t="s">
        <v>29</v>
      </c>
      <c r="F16" s="145"/>
      <c r="G16" s="18" t="s">
        <v>30</v>
      </c>
      <c r="H16" s="19" t="s">
        <v>31</v>
      </c>
      <c r="I16" s="20" t="s">
        <v>32</v>
      </c>
      <c r="J16" s="21" t="s">
        <v>33</v>
      </c>
      <c r="K16" s="22" t="s">
        <v>33</v>
      </c>
      <c r="L16" s="23" t="s">
        <v>34</v>
      </c>
      <c r="M16" s="24" t="s">
        <v>35</v>
      </c>
      <c r="N16" s="25" t="s">
        <v>36</v>
      </c>
      <c r="O16" s="24" t="s">
        <v>37</v>
      </c>
      <c r="P16" s="26" t="s">
        <v>38</v>
      </c>
      <c r="Q16" s="27" t="s">
        <v>39</v>
      </c>
      <c r="R16" s="28" t="s">
        <v>40</v>
      </c>
      <c r="S16" s="28" t="s">
        <v>37</v>
      </c>
      <c r="T16" s="29" t="s">
        <v>41</v>
      </c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pans="1:31" s="119" customFormat="1" ht="18">
      <c r="A17" s="102">
        <v>45566</v>
      </c>
      <c r="B17" s="103" t="s">
        <v>42</v>
      </c>
      <c r="C17" s="103" t="s">
        <v>43</v>
      </c>
      <c r="D17" s="103" t="s">
        <v>44</v>
      </c>
      <c r="E17" s="104" t="s">
        <v>45</v>
      </c>
      <c r="F17" s="105" t="s">
        <v>46</v>
      </c>
      <c r="G17" s="105"/>
      <c r="H17" s="106">
        <v>70</v>
      </c>
      <c r="I17" s="107">
        <v>2.9</v>
      </c>
      <c r="J17" s="108">
        <f>IF(AND(B17="b",C17="b"),H17,(IF(AND(B17="b",C17="h"),H17-I17,(IF(AND(B17="h",C17="b"),H17-I17,IF(AND(B17="h",C17="h"),H17-(2*I17)," "))))))</f>
        <v>67.099999999999994</v>
      </c>
      <c r="K17" s="109">
        <f>IF(J17&gt;0,J17,"0")</f>
        <v>67.099999999999994</v>
      </c>
      <c r="L17" s="110" t="s">
        <v>46</v>
      </c>
      <c r="M17" s="111">
        <f>IF($F17="Yes",higher,IF($L17=0," ",IF($L17="y",lower,IF($E$40+$K17&gt;10000,lower,higher))))</f>
        <v>0.45</v>
      </c>
      <c r="N17" s="112">
        <f t="shared" ref="N17:N22" si="0">IF(OR(K17=" ",M17=" ")," ",K17*M17)</f>
        <v>30.194999999999997</v>
      </c>
      <c r="O17" s="113" cm="1">
        <f t="array" ref="O17">_xlfn.IFS($H$13="PETR",5647,$H$13="DIES",5646,$H$13="ELEC",5648,$H$13="HYBR",5649,$H$13="","")</f>
        <v>5646</v>
      </c>
      <c r="P17" s="114"/>
      <c r="Q17" s="115"/>
      <c r="R17" s="116"/>
      <c r="S17" s="117"/>
      <c r="T17" s="11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1" ht="18">
      <c r="A18" s="32"/>
      <c r="B18" s="33"/>
      <c r="C18" s="33"/>
      <c r="D18" s="33"/>
      <c r="E18" s="34"/>
      <c r="F18" s="35"/>
      <c r="G18" s="35"/>
      <c r="H18" s="36"/>
      <c r="I18" s="37"/>
      <c r="J18" s="38" t="str">
        <f t="shared" ref="J18:J19" si="1">IF(AND(B18="b",C18="b"),H18,(IF(AND(B18="b",C18="h"),H18-I18,(IF(AND(B18="h",C18="b"),H18-I18,IF(AND(B18="h",C18="h"),H18-(2*I18)," "))))))</f>
        <v xml:space="preserve"> </v>
      </c>
      <c r="K18" s="39" t="str">
        <f t="shared" ref="K18:K19" si="2">IF(J18&gt;0,J18,"0")</f>
        <v xml:space="preserve"> </v>
      </c>
      <c r="L18" s="40"/>
      <c r="M18" s="97" t="str">
        <f t="shared" ref="M18:M36" si="3">IF($F18="Yes",higher,IF($L18=0," ",IF($L18="y",lower,IF($E$40+$K18&gt;10000,lower,higher))))</f>
        <v xml:space="preserve"> </v>
      </c>
      <c r="N18" s="98" t="str">
        <f t="shared" si="0"/>
        <v xml:space="preserve"> </v>
      </c>
      <c r="O18" s="99" cm="1">
        <f t="array" ref="O18">_xlfn.IFS($H$13="PETR",5647,$H$13="DIES",5646,$H$13="ELEC",5648,$H$13="HYBR",5649,$H$13="","")</f>
        <v>5646</v>
      </c>
      <c r="P18" s="41"/>
      <c r="Q18" s="42"/>
      <c r="R18" s="43"/>
      <c r="S18" s="44"/>
      <c r="T18" s="45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</row>
    <row r="19" spans="1:31" ht="18">
      <c r="A19" s="46"/>
      <c r="B19" s="33"/>
      <c r="C19" s="33"/>
      <c r="D19" s="33"/>
      <c r="E19" s="34"/>
      <c r="F19" s="35"/>
      <c r="G19" s="35"/>
      <c r="H19" s="36"/>
      <c r="I19" s="37"/>
      <c r="J19" s="38" t="str">
        <f t="shared" si="1"/>
        <v xml:space="preserve"> </v>
      </c>
      <c r="K19" s="39" t="str">
        <f t="shared" si="2"/>
        <v xml:space="preserve"> </v>
      </c>
      <c r="L19" s="40"/>
      <c r="M19" s="97" t="str">
        <f t="shared" si="3"/>
        <v xml:space="preserve"> </v>
      </c>
      <c r="N19" s="98" t="str">
        <f t="shared" si="0"/>
        <v xml:space="preserve"> </v>
      </c>
      <c r="O19" s="99" cm="1">
        <f t="array" ref="O19">_xlfn.IFS($H$13="PETR",5647,$H$13="DIES",5646,$H$13="ELEC",5648,$H$13="HYBR",5649,$H$13="","")</f>
        <v>5646</v>
      </c>
      <c r="P19" s="41"/>
      <c r="Q19" s="47"/>
      <c r="R19" s="43"/>
      <c r="S19" s="44"/>
      <c r="T19" s="45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</row>
    <row r="20" spans="1:31" ht="18">
      <c r="A20" s="46"/>
      <c r="B20" s="33"/>
      <c r="C20" s="33"/>
      <c r="D20" s="33"/>
      <c r="E20" s="34"/>
      <c r="F20" s="35"/>
      <c r="G20" s="35"/>
      <c r="H20" s="36"/>
      <c r="I20" s="37"/>
      <c r="J20" s="38" t="str">
        <f t="shared" ref="J20:J36" si="4">IF(AND(B20="b",C20="b"),H20,(IF(AND(B20="b",C20="h"),H20-I20,(IF(AND(B20="h",C20="b"),H20-I20,IF(AND(B20="h",C20="h"),H20-(2*I20)," "))))))</f>
        <v xml:space="preserve"> </v>
      </c>
      <c r="K20" s="39" t="str">
        <f t="shared" ref="K20:K22" si="5">IF(J20&gt;0,J20,"0")</f>
        <v xml:space="preserve"> </v>
      </c>
      <c r="L20" s="40"/>
      <c r="M20" s="97" t="str">
        <f t="shared" si="3"/>
        <v xml:space="preserve"> </v>
      </c>
      <c r="N20" s="98" t="str">
        <f t="shared" si="0"/>
        <v xml:space="preserve"> </v>
      </c>
      <c r="O20" s="99" cm="1">
        <f t="array" ref="O20">_xlfn.IFS($H$13="PETR",5647,$H$13="DIES",5646,$H$13="ELEC",5648,$H$13="HYBR",5649,$H$13="","")</f>
        <v>5646</v>
      </c>
      <c r="P20" s="41"/>
      <c r="Q20" s="42"/>
      <c r="R20" s="43"/>
      <c r="S20" s="44"/>
      <c r="T20" s="45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</row>
    <row r="21" spans="1:31" ht="18">
      <c r="A21" s="46"/>
      <c r="B21" s="33"/>
      <c r="C21" s="33"/>
      <c r="D21" s="33"/>
      <c r="E21" s="34"/>
      <c r="F21" s="35"/>
      <c r="G21" s="35"/>
      <c r="H21" s="36"/>
      <c r="I21" s="37"/>
      <c r="J21" s="38" t="str">
        <f t="shared" si="4"/>
        <v xml:space="preserve"> </v>
      </c>
      <c r="K21" s="39" t="str">
        <f t="shared" si="5"/>
        <v xml:space="preserve"> </v>
      </c>
      <c r="L21" s="40"/>
      <c r="M21" s="97" t="str">
        <f t="shared" si="3"/>
        <v xml:space="preserve"> </v>
      </c>
      <c r="N21" s="98" t="str">
        <f t="shared" si="0"/>
        <v xml:space="preserve"> </v>
      </c>
      <c r="O21" s="99" cm="1">
        <f t="array" ref="O21">_xlfn.IFS($H$13="PETR",5647,$H$13="DIES",5646,$H$13="ELEC",5648,$H$13="HYBR",5649,$H$13="","")</f>
        <v>5646</v>
      </c>
      <c r="P21" s="41"/>
      <c r="Q21" s="42"/>
      <c r="R21" s="43"/>
      <c r="S21" s="44"/>
      <c r="T21" s="45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</row>
    <row r="22" spans="1:31" ht="18">
      <c r="A22" s="48"/>
      <c r="B22" s="33"/>
      <c r="C22" s="33"/>
      <c r="D22" s="33"/>
      <c r="E22" s="34"/>
      <c r="F22" s="35"/>
      <c r="G22" s="35"/>
      <c r="H22" s="36"/>
      <c r="I22" s="37"/>
      <c r="J22" s="38" t="str">
        <f t="shared" si="4"/>
        <v xml:space="preserve"> </v>
      </c>
      <c r="K22" s="39" t="str">
        <f t="shared" si="5"/>
        <v xml:space="preserve"> </v>
      </c>
      <c r="L22" s="40"/>
      <c r="M22" s="97" t="str">
        <f t="shared" si="3"/>
        <v xml:space="preserve"> </v>
      </c>
      <c r="N22" s="98" t="str">
        <f t="shared" si="0"/>
        <v xml:space="preserve"> </v>
      </c>
      <c r="O22" s="99" cm="1">
        <f t="array" ref="O22">_xlfn.IFS($H$13="PETR",5647,$H$13="DIES",5646,$H$13="ELEC",5648,$H$13="HYBR",5649,$H$13="","")</f>
        <v>5646</v>
      </c>
      <c r="P22" s="41"/>
      <c r="Q22" s="42"/>
      <c r="R22" s="43"/>
      <c r="S22" s="44"/>
      <c r="T22" s="45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</row>
    <row r="23" spans="1:31" ht="18">
      <c r="A23" s="48"/>
      <c r="B23" s="33"/>
      <c r="C23" s="33"/>
      <c r="D23" s="33"/>
      <c r="E23" s="34"/>
      <c r="F23" s="35"/>
      <c r="G23" s="35"/>
      <c r="H23" s="36"/>
      <c r="I23" s="37"/>
      <c r="J23" s="38" t="str">
        <f t="shared" si="4"/>
        <v xml:space="preserve"> </v>
      </c>
      <c r="K23" s="39" t="str">
        <f t="shared" ref="K23:K36" si="6">IF(J23&gt;0,J23,"0")</f>
        <v xml:space="preserve"> </v>
      </c>
      <c r="L23" s="40"/>
      <c r="M23" s="97" t="str">
        <f t="shared" si="3"/>
        <v xml:space="preserve"> </v>
      </c>
      <c r="N23" s="98" t="str">
        <f t="shared" ref="N23:N27" si="7">IF(OR(K23=" ",M23=" ")," ",K23*M23)</f>
        <v xml:space="preserve"> </v>
      </c>
      <c r="O23" s="99" cm="1">
        <f t="array" ref="O23">_xlfn.IFS($H$13="PETR",5647,$H$13="DIES",5646,$H$13="ELEC",5648,$H$13="HYBR",5649,$H$13="","")</f>
        <v>5646</v>
      </c>
      <c r="P23" s="41"/>
      <c r="Q23" s="42"/>
      <c r="R23" s="43"/>
      <c r="S23" s="44"/>
      <c r="T23" s="45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</row>
    <row r="24" spans="1:31" ht="18">
      <c r="A24" s="48"/>
      <c r="B24" s="33"/>
      <c r="C24" s="33"/>
      <c r="D24" s="33"/>
      <c r="E24" s="34"/>
      <c r="F24" s="35"/>
      <c r="G24" s="35"/>
      <c r="H24" s="36"/>
      <c r="I24" s="37"/>
      <c r="J24" s="38" t="str">
        <f t="shared" si="4"/>
        <v xml:space="preserve"> </v>
      </c>
      <c r="K24" s="39" t="str">
        <f t="shared" si="6"/>
        <v xml:space="preserve"> </v>
      </c>
      <c r="L24" s="40"/>
      <c r="M24" s="97" t="str">
        <f t="shared" si="3"/>
        <v xml:space="preserve"> </v>
      </c>
      <c r="N24" s="98" t="str">
        <f t="shared" si="7"/>
        <v xml:space="preserve"> </v>
      </c>
      <c r="O24" s="99" cm="1">
        <f t="array" ref="O24">_xlfn.IFS($H$13="PETR",5647,$H$13="DIES",5646,$H$13="ELEC",5648,$H$13="HYBR",5649,$H$13="","")</f>
        <v>5646</v>
      </c>
      <c r="P24" s="41"/>
      <c r="Q24" s="42"/>
      <c r="R24" s="43"/>
      <c r="S24" s="44"/>
      <c r="T24" s="45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</row>
    <row r="25" spans="1:31" ht="18">
      <c r="A25" s="48"/>
      <c r="B25" s="33"/>
      <c r="C25" s="33"/>
      <c r="D25" s="33"/>
      <c r="E25" s="34"/>
      <c r="F25" s="35"/>
      <c r="G25" s="35"/>
      <c r="H25" s="36"/>
      <c r="I25" s="37"/>
      <c r="J25" s="38" t="str">
        <f t="shared" si="4"/>
        <v xml:space="preserve"> </v>
      </c>
      <c r="K25" s="39" t="str">
        <f t="shared" si="6"/>
        <v xml:space="preserve"> </v>
      </c>
      <c r="L25" s="40"/>
      <c r="M25" s="97" t="str">
        <f t="shared" si="3"/>
        <v xml:space="preserve"> </v>
      </c>
      <c r="N25" s="98" t="str">
        <f t="shared" si="7"/>
        <v xml:space="preserve"> </v>
      </c>
      <c r="O25" s="99" cm="1">
        <f t="array" ref="O25">_xlfn.IFS($H$13="PETR",5647,$H$13="DIES",5646,$H$13="ELEC",5648,$H$13="HYBR",5649,$H$13="","")</f>
        <v>5646</v>
      </c>
      <c r="P25" s="41"/>
      <c r="Q25" s="42"/>
      <c r="R25" s="43"/>
      <c r="S25" s="44"/>
      <c r="T25" s="45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</row>
    <row r="26" spans="1:31" ht="18">
      <c r="A26" s="48"/>
      <c r="B26" s="33"/>
      <c r="C26" s="33"/>
      <c r="D26" s="33"/>
      <c r="E26" s="34"/>
      <c r="F26" s="35"/>
      <c r="G26" s="35"/>
      <c r="H26" s="36"/>
      <c r="I26" s="37"/>
      <c r="J26" s="38" t="str">
        <f t="shared" si="4"/>
        <v xml:space="preserve"> </v>
      </c>
      <c r="K26" s="39" t="str">
        <f t="shared" si="6"/>
        <v xml:space="preserve"> </v>
      </c>
      <c r="L26" s="40"/>
      <c r="M26" s="97" t="str">
        <f t="shared" si="3"/>
        <v xml:space="preserve"> </v>
      </c>
      <c r="N26" s="98" t="str">
        <f t="shared" si="7"/>
        <v xml:space="preserve"> </v>
      </c>
      <c r="O26" s="99" cm="1">
        <f t="array" ref="O26">_xlfn.IFS($H$13="PETR",5647,$H$13="DIES",5646,$H$13="ELEC",5648,$H$13="HYBR",5649,$H$13="","")</f>
        <v>5646</v>
      </c>
      <c r="P26" s="41"/>
      <c r="Q26" s="42"/>
      <c r="R26" s="43"/>
      <c r="S26" s="44"/>
      <c r="T26" s="45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</row>
    <row r="27" spans="1:31" ht="18">
      <c r="A27" s="48"/>
      <c r="B27" s="33"/>
      <c r="C27" s="33"/>
      <c r="D27" s="33"/>
      <c r="E27" s="34"/>
      <c r="F27" s="35"/>
      <c r="G27" s="35"/>
      <c r="H27" s="36"/>
      <c r="I27" s="37"/>
      <c r="J27" s="38" t="str">
        <f t="shared" si="4"/>
        <v xml:space="preserve"> </v>
      </c>
      <c r="K27" s="39" t="str">
        <f t="shared" si="6"/>
        <v xml:space="preserve"> </v>
      </c>
      <c r="L27" s="40"/>
      <c r="M27" s="97" t="str">
        <f t="shared" si="3"/>
        <v xml:space="preserve"> </v>
      </c>
      <c r="N27" s="98" t="str">
        <f t="shared" si="7"/>
        <v xml:space="preserve"> </v>
      </c>
      <c r="O27" s="99" cm="1">
        <f t="array" ref="O27">_xlfn.IFS($H$13="PETR",5647,$H$13="DIES",5646,$H$13="ELEC",5648,$H$13="HYBR",5649,$H$13="","")</f>
        <v>5646</v>
      </c>
      <c r="P27" s="41"/>
      <c r="Q27" s="42"/>
      <c r="R27" s="43"/>
      <c r="S27" s="44"/>
      <c r="T27" s="45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</row>
    <row r="28" spans="1:31" ht="18">
      <c r="A28" s="48"/>
      <c r="B28" s="33"/>
      <c r="C28" s="33"/>
      <c r="D28" s="33"/>
      <c r="E28" s="34"/>
      <c r="F28" s="35"/>
      <c r="G28" s="35"/>
      <c r="H28" s="36"/>
      <c r="I28" s="37"/>
      <c r="J28" s="38" t="str">
        <f t="shared" si="4"/>
        <v xml:space="preserve"> </v>
      </c>
      <c r="K28" s="39" t="str">
        <f t="shared" si="6"/>
        <v xml:space="preserve"> </v>
      </c>
      <c r="L28" s="40"/>
      <c r="M28" s="97" t="str">
        <f t="shared" si="3"/>
        <v xml:space="preserve"> </v>
      </c>
      <c r="N28" s="98" t="str">
        <f>IF(OR(K28=" ",M28=" ")," ",K28*M28)</f>
        <v xml:space="preserve"> </v>
      </c>
      <c r="O28" s="99" cm="1">
        <f t="array" ref="O28">_xlfn.IFS($H$13="PETR",5647,$H$13="DIES",5646,$H$13="ELEC",5648,$H$13="HYBR",5649,$H$13="","")</f>
        <v>5646</v>
      </c>
      <c r="P28" s="41"/>
      <c r="Q28" s="42"/>
      <c r="R28" s="43"/>
      <c r="S28" s="44"/>
      <c r="T28" s="45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</row>
    <row r="29" spans="1:31" ht="18">
      <c r="A29" s="48"/>
      <c r="B29" s="33"/>
      <c r="C29" s="33"/>
      <c r="D29" s="33"/>
      <c r="E29" s="34"/>
      <c r="F29" s="35"/>
      <c r="G29" s="35"/>
      <c r="H29" s="36"/>
      <c r="I29" s="37"/>
      <c r="J29" s="38" t="str">
        <f t="shared" si="4"/>
        <v xml:space="preserve"> </v>
      </c>
      <c r="K29" s="39"/>
      <c r="L29" s="40"/>
      <c r="M29" s="97"/>
      <c r="N29" s="98"/>
      <c r="O29" s="99" cm="1">
        <f t="array" ref="O29">_xlfn.IFS($H$13="PETR",5647,$H$13="DIES",5646,$H$13="ELEC",5648,$H$13="HYBR",5649,$H$13="","")</f>
        <v>5646</v>
      </c>
      <c r="P29" s="41"/>
      <c r="Q29" s="42"/>
      <c r="R29" s="43"/>
      <c r="S29" s="44"/>
      <c r="T29" s="45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</row>
    <row r="30" spans="1:31" ht="18">
      <c r="A30" s="48"/>
      <c r="B30" s="33"/>
      <c r="C30" s="33"/>
      <c r="D30" s="33"/>
      <c r="E30" s="34"/>
      <c r="F30" s="35"/>
      <c r="G30" s="35"/>
      <c r="H30" s="36"/>
      <c r="I30" s="37"/>
      <c r="J30" s="38" t="str">
        <f t="shared" si="4"/>
        <v xml:space="preserve"> </v>
      </c>
      <c r="K30" s="39"/>
      <c r="L30" s="40"/>
      <c r="M30" s="97"/>
      <c r="N30" s="98"/>
      <c r="O30" s="99" cm="1">
        <f t="array" ref="O30">_xlfn.IFS($H$13="PETR",5647,$H$13="DIES",5646,$H$13="ELEC",5648,$H$13="HYBR",5649,$H$13="","")</f>
        <v>5646</v>
      </c>
      <c r="P30" s="41"/>
      <c r="Q30" s="42"/>
      <c r="R30" s="43"/>
      <c r="S30" s="44"/>
      <c r="T30" s="45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 ht="18">
      <c r="A31" s="48"/>
      <c r="B31" s="33"/>
      <c r="C31" s="33"/>
      <c r="D31" s="33"/>
      <c r="E31" s="34"/>
      <c r="F31" s="35"/>
      <c r="G31" s="35"/>
      <c r="H31" s="36"/>
      <c r="I31" s="37"/>
      <c r="J31" s="38" t="str">
        <f t="shared" si="4"/>
        <v xml:space="preserve"> </v>
      </c>
      <c r="K31" s="39"/>
      <c r="L31" s="40"/>
      <c r="M31" s="97"/>
      <c r="N31" s="98"/>
      <c r="O31" s="99" cm="1">
        <f t="array" ref="O31">_xlfn.IFS($H$13="PETR",5647,$H$13="DIES",5646,$H$13="ELEC",5648,$H$13="HYBR",5649,$H$13="","")</f>
        <v>5646</v>
      </c>
      <c r="P31" s="41"/>
      <c r="Q31" s="42"/>
      <c r="R31" s="43"/>
      <c r="S31" s="44"/>
      <c r="T31" s="45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 ht="18">
      <c r="A32" s="48"/>
      <c r="B32" s="33"/>
      <c r="C32" s="33"/>
      <c r="D32" s="33"/>
      <c r="E32" s="34"/>
      <c r="F32" s="35"/>
      <c r="G32" s="35"/>
      <c r="H32" s="36"/>
      <c r="I32" s="37"/>
      <c r="J32" s="38" t="str">
        <f t="shared" si="4"/>
        <v xml:space="preserve"> </v>
      </c>
      <c r="K32" s="39"/>
      <c r="L32" s="40"/>
      <c r="M32" s="97"/>
      <c r="N32" s="98"/>
      <c r="O32" s="99" cm="1">
        <f t="array" ref="O32">_xlfn.IFS($H$13="PETR",5647,$H$13="DIES",5646,$H$13="ELEC",5648,$H$13="HYBR",5649,$H$13="","")</f>
        <v>5646</v>
      </c>
      <c r="P32" s="41"/>
      <c r="Q32" s="42"/>
      <c r="R32" s="43"/>
      <c r="S32" s="44"/>
      <c r="T32" s="45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31" ht="18">
      <c r="A33" s="48"/>
      <c r="B33" s="33"/>
      <c r="C33" s="33"/>
      <c r="D33" s="33"/>
      <c r="E33" s="34"/>
      <c r="F33" s="35"/>
      <c r="G33" s="35"/>
      <c r="H33" s="36"/>
      <c r="I33" s="37"/>
      <c r="J33" s="38" t="str">
        <f t="shared" si="4"/>
        <v xml:space="preserve"> </v>
      </c>
      <c r="K33" s="39" t="str">
        <f t="shared" si="6"/>
        <v xml:space="preserve"> </v>
      </c>
      <c r="L33" s="40"/>
      <c r="M33" s="97" t="str">
        <f t="shared" si="3"/>
        <v xml:space="preserve"> </v>
      </c>
      <c r="N33" s="98" t="str">
        <f>IF(OR(K33=" ",M33=" ")," ",K33*M33)</f>
        <v xml:space="preserve"> </v>
      </c>
      <c r="O33" s="99" cm="1">
        <f t="array" ref="O33">_xlfn.IFS($H$13="PETR",5647,$H$13="DIES",5646,$H$13="ELEC",5648,$H$13="HYBR",5649,$H$13="","")</f>
        <v>5646</v>
      </c>
      <c r="P33" s="41"/>
      <c r="Q33" s="42"/>
      <c r="R33" s="43"/>
      <c r="S33" s="44"/>
      <c r="T33" s="45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</row>
    <row r="34" spans="1:31" ht="18">
      <c r="A34" s="48"/>
      <c r="B34" s="33"/>
      <c r="C34" s="33"/>
      <c r="D34" s="33"/>
      <c r="E34" s="34"/>
      <c r="F34" s="35"/>
      <c r="G34" s="35"/>
      <c r="H34" s="36"/>
      <c r="I34" s="37"/>
      <c r="J34" s="38" t="str">
        <f t="shared" si="4"/>
        <v xml:space="preserve"> </v>
      </c>
      <c r="K34" s="39" t="str">
        <f t="shared" si="6"/>
        <v xml:space="preserve"> </v>
      </c>
      <c r="L34" s="40"/>
      <c r="M34" s="97" t="str">
        <f t="shared" si="3"/>
        <v xml:space="preserve"> </v>
      </c>
      <c r="N34" s="98" t="str">
        <f>IF(OR(K34=" ",M34=" ")," ",K34*M34)</f>
        <v xml:space="preserve"> </v>
      </c>
      <c r="O34" s="99" cm="1">
        <f t="array" ref="O34">_xlfn.IFS($H$13="PETR",5647,$H$13="DIES",5646,$H$13="ELEC",5648,$H$13="HYBR",5649,$H$13="","")</f>
        <v>5646</v>
      </c>
      <c r="P34" s="41"/>
      <c r="Q34" s="42"/>
      <c r="R34" s="43"/>
      <c r="S34" s="44"/>
      <c r="T34" s="45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</row>
    <row r="35" spans="1:31" ht="18">
      <c r="A35" s="48"/>
      <c r="B35" s="33"/>
      <c r="C35" s="33"/>
      <c r="D35" s="33"/>
      <c r="E35" s="34"/>
      <c r="F35" s="35"/>
      <c r="G35" s="35"/>
      <c r="H35" s="36"/>
      <c r="I35" s="37"/>
      <c r="J35" s="38" t="str">
        <f t="shared" si="4"/>
        <v xml:space="preserve"> </v>
      </c>
      <c r="K35" s="39" t="str">
        <f t="shared" si="6"/>
        <v xml:space="preserve"> </v>
      </c>
      <c r="L35" s="40"/>
      <c r="M35" s="97" t="str">
        <f t="shared" si="3"/>
        <v xml:space="preserve"> </v>
      </c>
      <c r="N35" s="98" t="str">
        <f>IF(OR(K35=" ",M35=" ")," ",K35*M35)</f>
        <v xml:space="preserve"> </v>
      </c>
      <c r="O35" s="99" cm="1">
        <f t="array" ref="O35">_xlfn.IFS($H$13="PETR",5647,$H$13="DIES",5646,$H$13="ELEC",5648,$H$13="HYBR",5649,$H$13="","")</f>
        <v>5646</v>
      </c>
      <c r="P35" s="41"/>
      <c r="Q35" s="42"/>
      <c r="R35" s="43"/>
      <c r="S35" s="44"/>
      <c r="T35" s="45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</row>
    <row r="36" spans="1:31" ht="18.5" thickBot="1">
      <c r="A36" s="49"/>
      <c r="B36" s="50"/>
      <c r="C36" s="50"/>
      <c r="D36" s="50"/>
      <c r="E36" s="51"/>
      <c r="F36" s="52"/>
      <c r="G36" s="53"/>
      <c r="H36" s="54"/>
      <c r="I36" s="55"/>
      <c r="J36" s="56" t="str">
        <f t="shared" si="4"/>
        <v xml:space="preserve"> </v>
      </c>
      <c r="K36" s="57" t="str">
        <f t="shared" si="6"/>
        <v xml:space="preserve"> </v>
      </c>
      <c r="L36" s="58"/>
      <c r="M36" s="97" t="str">
        <f t="shared" si="3"/>
        <v xml:space="preserve"> </v>
      </c>
      <c r="N36" s="98" t="str">
        <f>IF(OR(K36=" ",M36=" ")," ",K36*M36)</f>
        <v xml:space="preserve"> </v>
      </c>
      <c r="O36" s="99" cm="1">
        <f t="array" ref="O36">_xlfn.IFS($H$13="PETR",5647,$H$13="DIES",5646,$H$13="ELEC",5648,$H$13="HYBR",5649,$H$13="","")</f>
        <v>5646</v>
      </c>
      <c r="P36" s="59"/>
      <c r="Q36" s="60"/>
      <c r="R36" s="61"/>
      <c r="S36" s="62"/>
      <c r="T36" s="63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</row>
    <row r="37" spans="1:31" ht="18.5" thickBot="1">
      <c r="A37" s="6"/>
      <c r="B37" s="6"/>
      <c r="C37" s="6"/>
      <c r="D37" s="6"/>
      <c r="E37" s="6"/>
      <c r="F37" s="6"/>
      <c r="G37" s="6"/>
      <c r="H37" s="146" t="s">
        <v>47</v>
      </c>
      <c r="I37" s="146"/>
      <c r="J37" s="5"/>
      <c r="K37" s="64">
        <f>SUM(K17:K36)</f>
        <v>67.099999999999994</v>
      </c>
      <c r="L37" s="65"/>
      <c r="M37" s="66"/>
      <c r="N37" s="67">
        <f>SUM(N17:N36)</f>
        <v>30.194999999999997</v>
      </c>
      <c r="O37" s="68"/>
      <c r="P37" s="65"/>
      <c r="Q37" s="65"/>
      <c r="R37" s="69">
        <f>SUM(R17:R36)</f>
        <v>0</v>
      </c>
      <c r="S37" s="65"/>
      <c r="T37" s="65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</row>
    <row r="38" spans="1:31" ht="18">
      <c r="A38" s="70" t="s">
        <v>48</v>
      </c>
      <c r="B38" s="5"/>
      <c r="C38" s="5"/>
      <c r="D38" s="71" t="s">
        <v>49</v>
      </c>
      <c r="E38" s="72" t="s">
        <v>50</v>
      </c>
      <c r="F38" s="72"/>
      <c r="G38" s="72"/>
      <c r="H38" s="73"/>
      <c r="N38" s="65"/>
      <c r="O38" s="65"/>
      <c r="P38" s="65"/>
      <c r="Q38" s="65"/>
      <c r="R38" s="65"/>
      <c r="S38" s="65"/>
      <c r="T38" s="65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</row>
    <row r="39" spans="1:31" ht="20.5">
      <c r="A39" s="70"/>
      <c r="B39" s="5"/>
      <c r="C39" s="5"/>
      <c r="D39" s="74">
        <v>0.25</v>
      </c>
      <c r="E39" s="75">
        <v>0.45</v>
      </c>
      <c r="F39" s="75"/>
      <c r="G39" s="75"/>
      <c r="H39" s="76" t="s">
        <v>51</v>
      </c>
      <c r="N39" s="65"/>
      <c r="O39" s="65"/>
      <c r="P39" s="65"/>
      <c r="Q39" s="77" t="s">
        <v>52</v>
      </c>
      <c r="R39" s="78"/>
      <c r="S39" s="78"/>
      <c r="T39" s="78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</row>
    <row r="40" spans="1:31" ht="20.5">
      <c r="A40" s="70" t="s">
        <v>53</v>
      </c>
      <c r="B40" s="5"/>
      <c r="C40" s="5"/>
      <c r="D40" s="79"/>
      <c r="E40" s="79"/>
      <c r="F40" s="79"/>
      <c r="G40" s="79"/>
      <c r="H40" s="80">
        <f>SUM(D40:E40)</f>
        <v>0</v>
      </c>
      <c r="K40" s="81"/>
      <c r="L40" s="6"/>
      <c r="M40" s="6"/>
      <c r="N40" s="6"/>
      <c r="O40" s="6"/>
      <c r="P40" s="6"/>
      <c r="Q40" s="82" t="s">
        <v>24</v>
      </c>
      <c r="R40" s="78"/>
      <c r="S40" s="78"/>
      <c r="T40" s="83">
        <f>N37</f>
        <v>30.194999999999997</v>
      </c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</row>
    <row r="41" spans="1:31" ht="20.5">
      <c r="A41" s="70" t="s">
        <v>54</v>
      </c>
      <c r="B41" s="84"/>
      <c r="C41" s="5"/>
      <c r="D41" s="80">
        <f>SUMIF(M17:M36,lower,K17:K36)</f>
        <v>0</v>
      </c>
      <c r="E41" s="80">
        <f>SUMIF(M17:M36,higher,K17:K36)</f>
        <v>67.099999999999994</v>
      </c>
      <c r="F41" s="80"/>
      <c r="G41" s="80"/>
      <c r="H41" s="80">
        <f>SUM(D41:E41)</f>
        <v>67.099999999999994</v>
      </c>
      <c r="K41" s="81"/>
      <c r="L41" s="6"/>
      <c r="M41" s="6"/>
      <c r="N41" s="6"/>
      <c r="O41" s="6"/>
      <c r="P41" s="6"/>
      <c r="Q41" s="78" t="s">
        <v>55</v>
      </c>
      <c r="R41" s="78"/>
      <c r="S41" s="78"/>
      <c r="T41" s="83">
        <f>SUM(R37)</f>
        <v>0</v>
      </c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</row>
    <row r="42" spans="1:31" ht="21" thickBot="1">
      <c r="A42" s="70" t="s">
        <v>56</v>
      </c>
      <c r="B42" s="5"/>
      <c r="C42" s="5"/>
      <c r="D42" s="85">
        <f>SUM(D40:D41)</f>
        <v>0</v>
      </c>
      <c r="E42" s="85">
        <f>MIN(SUM(E40:E41),10000)</f>
        <v>67.099999999999994</v>
      </c>
      <c r="F42" s="85"/>
      <c r="G42" s="85"/>
      <c r="H42" s="85">
        <f>SUM(D42:E42)</f>
        <v>67.099999999999994</v>
      </c>
      <c r="N42" s="65"/>
      <c r="O42" s="65"/>
      <c r="Q42" s="78"/>
      <c r="R42" s="78"/>
      <c r="S42" s="78"/>
      <c r="T42" s="83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</row>
    <row r="43" spans="1:31" ht="21.5" thickTop="1" thickBot="1">
      <c r="A43" s="70" t="s">
        <v>57</v>
      </c>
      <c r="B43" s="5"/>
      <c r="C43" s="86">
        <f>IF(E42=10000,"none",10000-E42)</f>
        <v>9932.9</v>
      </c>
      <c r="D43" s="65"/>
      <c r="E43" s="65"/>
      <c r="F43" s="65"/>
      <c r="G43" s="65"/>
      <c r="H43" s="65"/>
      <c r="N43" s="65"/>
      <c r="O43" s="65"/>
      <c r="Q43" s="87" t="s">
        <v>58</v>
      </c>
      <c r="R43" s="78"/>
      <c r="S43" s="78"/>
      <c r="T43" s="88">
        <f>SUM(T40:T41)</f>
        <v>30.194999999999997</v>
      </c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</row>
    <row r="44" spans="1:31" ht="21" thickTop="1">
      <c r="A44" s="70"/>
      <c r="B44" s="5"/>
      <c r="C44" s="5"/>
      <c r="D44" s="65"/>
      <c r="E44" s="65"/>
      <c r="F44" s="65"/>
      <c r="G44" s="65"/>
      <c r="H44" s="65"/>
      <c r="N44" s="65"/>
      <c r="O44" s="65"/>
      <c r="Q44" s="87"/>
      <c r="R44" s="78"/>
      <c r="S44" s="78"/>
      <c r="T44" s="89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</row>
    <row r="45" spans="1:31" s="6" customFormat="1" ht="18">
      <c r="A45" s="100" t="s">
        <v>59</v>
      </c>
      <c r="B45" s="2"/>
      <c r="C45" s="2"/>
      <c r="D45" s="2"/>
      <c r="E45" s="2"/>
      <c r="F45" s="2"/>
      <c r="G45" s="2"/>
      <c r="H45" s="2"/>
      <c r="I45" s="101" t="s">
        <v>60</v>
      </c>
      <c r="M45" s="90"/>
      <c r="N45" s="90"/>
      <c r="O45" s="65"/>
      <c r="P45" s="2"/>
      <c r="Q45" s="2"/>
    </row>
    <row r="46" spans="1:31" s="6" customFormat="1" ht="18">
      <c r="A46" s="2"/>
      <c r="B46" s="2"/>
      <c r="C46" s="2"/>
      <c r="D46" s="2"/>
      <c r="E46" s="2"/>
      <c r="F46" s="2"/>
      <c r="G46" s="2"/>
      <c r="H46" s="2"/>
      <c r="M46" s="90"/>
      <c r="N46" s="90"/>
      <c r="O46" s="65"/>
      <c r="P46" s="2"/>
      <c r="Q46" s="2"/>
    </row>
    <row r="47" spans="1:31" s="90" customFormat="1" ht="18">
      <c r="A47" s="147" t="s">
        <v>61</v>
      </c>
      <c r="B47" s="147"/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N47" s="147"/>
      <c r="O47" s="65"/>
      <c r="P47" s="2"/>
      <c r="Q47" s="91"/>
    </row>
    <row r="48" spans="1:31" s="90" customFormat="1" ht="18">
      <c r="A48" s="147"/>
      <c r="B48" s="147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65"/>
      <c r="P48" s="2"/>
      <c r="Q48" s="2"/>
      <c r="R48" s="6"/>
      <c r="S48" s="6"/>
      <c r="T48" s="6"/>
    </row>
    <row r="49" spans="1:20" s="90" customFormat="1" ht="18">
      <c r="A49" s="147"/>
      <c r="B49" s="147"/>
      <c r="C49" s="147"/>
      <c r="D49" s="147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65"/>
      <c r="P49" s="2"/>
      <c r="Q49" s="91"/>
    </row>
    <row r="50" spans="1:20" s="90" customFormat="1" ht="25.5">
      <c r="A50" s="87" t="s">
        <v>62</v>
      </c>
      <c r="B50" s="149" t="s">
        <v>12</v>
      </c>
      <c r="C50" s="149"/>
      <c r="D50" s="92" t="s">
        <v>63</v>
      </c>
      <c r="E50" s="150" t="s">
        <v>64</v>
      </c>
      <c r="F50" s="150"/>
      <c r="G50" s="150"/>
      <c r="H50" s="151"/>
      <c r="K50" s="2"/>
      <c r="L50" s="2"/>
      <c r="M50" s="2"/>
      <c r="N50" s="65"/>
      <c r="O50" s="65"/>
      <c r="P50" s="2"/>
      <c r="Q50" s="2"/>
      <c r="R50" s="6"/>
      <c r="S50" s="6"/>
      <c r="T50" s="6"/>
    </row>
    <row r="51" spans="1:20" s="90" customFormat="1" ht="12" customHeight="1">
      <c r="A51" s="87"/>
      <c r="B51" s="87"/>
      <c r="C51" s="87"/>
      <c r="D51" s="87"/>
      <c r="E51" s="87"/>
      <c r="F51" s="87"/>
      <c r="G51" s="87"/>
      <c r="H51" s="2"/>
      <c r="K51" s="2"/>
      <c r="L51" s="2"/>
      <c r="M51" s="2"/>
      <c r="N51" s="65"/>
      <c r="O51" s="65"/>
      <c r="P51" s="2"/>
      <c r="Q51" s="91"/>
    </row>
    <row r="52" spans="1:20" s="90" customFormat="1" ht="21" customHeight="1">
      <c r="A52" s="87"/>
      <c r="B52" s="87"/>
      <c r="C52" s="87"/>
      <c r="D52" s="87"/>
      <c r="E52" s="87"/>
      <c r="F52" s="87"/>
      <c r="G52" s="87"/>
      <c r="H52" s="2"/>
      <c r="P52" s="2"/>
      <c r="Q52" s="2"/>
      <c r="R52" s="6"/>
      <c r="S52" s="6"/>
      <c r="T52" s="6"/>
    </row>
    <row r="53" spans="1:20" s="90" customFormat="1" ht="24.75" customHeight="1">
      <c r="A53" s="87" t="s">
        <v>65</v>
      </c>
      <c r="B53" s="148">
        <v>45566</v>
      </c>
      <c r="C53" s="149"/>
      <c r="D53" s="87"/>
      <c r="E53" s="87"/>
      <c r="F53" s="87"/>
      <c r="G53" s="87"/>
      <c r="H53" s="2"/>
      <c r="P53" s="2"/>
      <c r="Q53" s="91"/>
    </row>
    <row r="54" spans="1:20" s="90" customFormat="1" ht="12.75" customHeight="1">
      <c r="A54" s="2"/>
      <c r="B54" s="2"/>
      <c r="C54" s="2"/>
      <c r="D54" s="2"/>
      <c r="E54" s="2"/>
      <c r="F54" s="2"/>
      <c r="G54" s="2"/>
      <c r="H54" s="2"/>
      <c r="J54" s="2"/>
      <c r="P54" s="2"/>
      <c r="Q54" s="2"/>
      <c r="R54" s="2"/>
      <c r="S54" s="2"/>
      <c r="T54" s="2"/>
    </row>
    <row r="55" spans="1:20" s="90" customFormat="1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P55" s="2"/>
      <c r="Q55" s="2"/>
      <c r="R55" s="2"/>
      <c r="S55" s="2"/>
      <c r="T55" s="2"/>
    </row>
    <row r="56" spans="1:20" s="90" customFormat="1" ht="12" customHeight="1" thickBo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90" customFormat="1" ht="16" thickBo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93" t="s">
        <v>66</v>
      </c>
      <c r="S57" s="130" t="s">
        <v>67</v>
      </c>
      <c r="T57" s="131"/>
    </row>
    <row r="58" spans="1:20" s="90" customFormat="1" ht="12" customHeight="1">
      <c r="A58" s="2"/>
      <c r="B58" s="2"/>
      <c r="C58" s="94"/>
      <c r="D58" s="2"/>
      <c r="E58" s="94"/>
      <c r="F58" s="94"/>
      <c r="G58" s="94"/>
      <c r="H58" s="2"/>
      <c r="I58" s="2"/>
      <c r="J58" s="2"/>
      <c r="K58" s="2"/>
      <c r="L58" s="2"/>
      <c r="M58" s="2"/>
      <c r="N58" s="2"/>
      <c r="O58" s="2"/>
      <c r="P58" s="2"/>
      <c r="Q58" s="2"/>
      <c r="R58" s="95" t="s">
        <v>68</v>
      </c>
      <c r="S58" s="140">
        <f>(SUMIF(M$17:M$36,0.45,N$17:N$36))/0.45</f>
        <v>67.099999999999994</v>
      </c>
      <c r="T58" s="141"/>
    </row>
    <row r="59" spans="1:20" s="90" customFormat="1" ht="16" thickBo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96" t="s">
        <v>69</v>
      </c>
      <c r="S59" s="142">
        <f>(SUMIF(M$17:M$36,0.3,N$17:N$36))/0.3</f>
        <v>0</v>
      </c>
      <c r="T59" s="143"/>
    </row>
    <row r="60" spans="1:20" s="90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90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90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90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90" customFormat="1" ht="22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90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90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90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90" customFormat="1" ht="23.6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90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90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90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90" customFormat="1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6" customFormat="1" ht="18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6" customFormat="1" ht="18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6" customFormat="1" ht="16.149999999999999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6" customFormat="1" ht="18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6" customFormat="1" ht="18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6" customFormat="1" ht="1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6" customFormat="1" ht="18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6" customFormat="1" ht="18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6" customFormat="1" ht="18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</sheetData>
  <sheetProtection selectLockedCells="1" selectUnlockedCells="1"/>
  <mergeCells count="23">
    <mergeCell ref="S57:T57"/>
    <mergeCell ref="S58:T58"/>
    <mergeCell ref="S59:T59"/>
    <mergeCell ref="F15:F16"/>
    <mergeCell ref="H37:I37"/>
    <mergeCell ref="A47:N49"/>
    <mergeCell ref="B53:C53"/>
    <mergeCell ref="E50:H50"/>
    <mergeCell ref="B50:C50"/>
    <mergeCell ref="A1:T1"/>
    <mergeCell ref="S11:T11"/>
    <mergeCell ref="M11:Q11"/>
    <mergeCell ref="B11:D11"/>
    <mergeCell ref="H11:I11"/>
    <mergeCell ref="K13:L13"/>
    <mergeCell ref="B15:C15"/>
    <mergeCell ref="H15:K15"/>
    <mergeCell ref="M13:Q13"/>
    <mergeCell ref="Q15:T15"/>
    <mergeCell ref="L15:P15"/>
    <mergeCell ref="R13:S13"/>
    <mergeCell ref="B13:D13"/>
    <mergeCell ref="H13:I13"/>
  </mergeCells>
  <phoneticPr fontId="0" type="noConversion"/>
  <hyperlinks>
    <hyperlink ref="I45" r:id="rId1" xr:uid="{2918E0C9-3A2F-4C52-89B4-3A919F0EF837}"/>
  </hyperlinks>
  <printOptions horizontalCentered="1" verticalCentered="1"/>
  <pageMargins left="0.27" right="0.27" top="0.15" bottom="0.59" header="0.14000000000000001" footer="0.59"/>
  <pageSetup paperSize="9" scale="54" orientation="landscape" blackAndWhite="1" r:id="rId2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Fuel!$A$1:$A$4</xm:f>
          </x14:formula1>
          <xm:sqref>H13:I13</xm:sqref>
        </x14:dataValidation>
        <x14:dataValidation type="list" allowBlank="1" showInputMessage="1" showErrorMessage="1" xr:uid="{00000000-0002-0000-0000-000001000000}">
          <x14:formula1>
            <xm:f>Fuel!$D$2:$D$3</xm:f>
          </x14:formula1>
          <xm:sqref>F17:F36 L17:L36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"/>
  <sheetViews>
    <sheetView workbookViewId="0">
      <selection activeCell="E3" sqref="E3"/>
    </sheetView>
  </sheetViews>
  <sheetFormatPr defaultRowHeight="12.5"/>
  <sheetData>
    <row r="1" spans="1:4">
      <c r="A1" t="s">
        <v>70</v>
      </c>
    </row>
    <row r="2" spans="1:4">
      <c r="A2" t="s">
        <v>18</v>
      </c>
      <c r="D2" s="1" t="s">
        <v>71</v>
      </c>
    </row>
    <row r="3" spans="1:4">
      <c r="A3" t="s">
        <v>72</v>
      </c>
      <c r="D3" s="1" t="s">
        <v>46</v>
      </c>
    </row>
    <row r="4" spans="1:4">
      <c r="A4" t="s">
        <v>73</v>
      </c>
    </row>
  </sheetData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12A7E7A6B7754B864DCC5447F1A35E" ma:contentTypeVersion="6" ma:contentTypeDescription="Create a new document." ma:contentTypeScope="" ma:versionID="785bac49639277f57943304102c5b439">
  <xsd:schema xmlns:xsd="http://www.w3.org/2001/XMLSchema" xmlns:xs="http://www.w3.org/2001/XMLSchema" xmlns:p="http://schemas.microsoft.com/office/2006/metadata/properties" xmlns:ns2="4cff3aa3-faa6-405f-8c44-f9610c88d178" xmlns:ns3="133bec2d-64ce-406f-9390-6beaa559338c" targetNamespace="http://schemas.microsoft.com/office/2006/metadata/properties" ma:root="true" ma:fieldsID="5e7dbbbc5406e292e9d192c89b49bad7" ns2:_="" ns3:_="">
    <xsd:import namespace="4cff3aa3-faa6-405f-8c44-f9610c88d178"/>
    <xsd:import namespace="133bec2d-64ce-406f-9390-6beaa55933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ff3aa3-faa6-405f-8c44-f9610c88d1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3bec2d-64ce-406f-9390-6beaa55933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F62C54-40CF-4BEC-8770-08A492CE6CF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7AED2D8-7057-4030-B15E-37F29EBFDC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ff3aa3-faa6-405f-8c44-f9610c88d178"/>
    <ds:schemaRef ds:uri="133bec2d-64ce-406f-9390-6beaa55933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42BEAA8-66D6-4490-A390-C49BF5EA4EC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d1b4276-4376-42b5-9352-5f9a3dd987dd}" enabled="0" method="" siteId="{9d1b4276-4376-42b5-9352-5f9a3dd987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expenseform</vt:lpstr>
      <vt:lpstr>Fuel</vt:lpstr>
      <vt:lpstr>higher</vt:lpstr>
      <vt:lpstr>lower</vt:lpstr>
      <vt:lpstr>expenseform!Print_Area</vt:lpstr>
    </vt:vector>
  </TitlesOfParts>
  <Manager/>
  <Company>EACH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Ruth Kiani</dc:creator>
  <cp:keywords/>
  <dc:description/>
  <cp:lastModifiedBy>Grace McGill</cp:lastModifiedBy>
  <cp:revision/>
  <dcterms:created xsi:type="dcterms:W3CDTF">2001-09-10T14:51:52Z</dcterms:created>
  <dcterms:modified xsi:type="dcterms:W3CDTF">2026-04-22T10:08:35Z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0x0101008D12A7E7A6B7754B864DCC5447F1A35E</vt:lpwstr>
  </property>
</Properties>
</file>